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510" yWindow="3300" windowWidth="10995" windowHeight="4590"/>
  </bookViews>
  <sheets>
    <sheet name="Simulateur" sheetId="1" r:id="rId1"/>
    <sheet name="Fev17" sheetId="2" r:id="rId2"/>
    <sheet name="Juin16" sheetId="3" r:id="rId3"/>
  </sheets>
  <definedNames>
    <definedName name="assiette">'Fev17'!$E$11</definedName>
    <definedName name="brut">Juin16!#REF!</definedName>
    <definedName name="BrutMensuel">'Fev17'!$D$12</definedName>
    <definedName name="BrutPlafond">'Fev17'!#REF!</definedName>
    <definedName name="BrutPlancher">'Fev17'!#REF!</definedName>
    <definedName name="BrutVersé">'Fev17'!#REF!</definedName>
    <definedName name="CPA">'Fev17'!#REF!</definedName>
    <definedName name="CPAA">Juin16!#REF!</definedName>
    <definedName name="CRDS">Juin16!$E$15</definedName>
    <definedName name="CSG">Juin16!$E$15</definedName>
    <definedName name="divers">'Fev17'!$D$13</definedName>
    <definedName name="indice">'Fev17'!$E$5</definedName>
    <definedName name="IndRésidence">'Fev17'!$D$19</definedName>
    <definedName name="MAx">Juin16!$F$22</definedName>
    <definedName name="MaxBrut">Juin16!#REF!</definedName>
    <definedName name="min">Juin16!$E$22</definedName>
    <definedName name="minBrut">Juin16!#REF!</definedName>
    <definedName name="PC">Juin16!$D$14</definedName>
    <definedName name="pension">'Fev17'!$D$14</definedName>
    <definedName name="Plafond">'Fev17'!$F$22</definedName>
    <definedName name="Plancher">'Fev17'!$E$22</definedName>
    <definedName name="Quotité">'Fev17'!#REF!</definedName>
    <definedName name="Quotité2">Juin16!#REF!</definedName>
    <definedName name="QuotitéRémun">Simulateur!$J$24:$J$29</definedName>
    <definedName name="taux_assietteCSG">'Fev17'!$E$15</definedName>
    <definedName name="taux_assietteRDS">'Fev17'!$E$15</definedName>
    <definedName name="TempsDeTravail">Simulateur!$I$24:$I$29</definedName>
  </definedNames>
  <calcPr calcId="145621" concurrentCalc="0"/>
</workbook>
</file>

<file path=xl/calcChain.xml><?xml version="1.0" encoding="utf-8"?>
<calcChain xmlns="http://schemas.openxmlformats.org/spreadsheetml/2006/main">
  <c r="E13" i="1" l="1"/>
  <c r="D7" i="2"/>
  <c r="D11" i="2"/>
  <c r="D12" i="2"/>
  <c r="D14" i="2"/>
  <c r="D19" i="2"/>
  <c r="E11" i="2"/>
  <c r="D15" i="2"/>
  <c r="D16" i="2"/>
  <c r="D17" i="2"/>
  <c r="D20" i="2"/>
  <c r="D22" i="2"/>
  <c r="I14" i="1"/>
  <c r="D7" i="3"/>
  <c r="D11" i="3"/>
  <c r="D12" i="3"/>
  <c r="D14" i="3"/>
  <c r="D15" i="3"/>
  <c r="D16" i="3"/>
  <c r="D17" i="3"/>
  <c r="D18" i="3"/>
  <c r="D19" i="3"/>
  <c r="D20" i="3"/>
  <c r="D22" i="3"/>
  <c r="I15" i="1"/>
  <c r="E15" i="1"/>
  <c r="C19" i="3"/>
  <c r="K10" i="1"/>
  <c r="K14" i="1"/>
  <c r="K15" i="1"/>
  <c r="K16" i="1"/>
  <c r="I5" i="2"/>
  <c r="I6" i="2"/>
  <c r="E5" i="2"/>
  <c r="C19" i="2"/>
  <c r="I3" i="2"/>
  <c r="E17" i="1"/>
  <c r="E11" i="3"/>
  <c r="E4" i="2"/>
</calcChain>
</file>

<file path=xl/comments1.xml><?xml version="1.0" encoding="utf-8"?>
<comments xmlns="http://schemas.openxmlformats.org/spreadsheetml/2006/main">
  <authors>
    <author>Utilisateur de Microsoft Office</author>
  </authors>
  <commentList>
    <comment ref="C18" authorId="0">
      <text>
        <r>
          <rPr>
            <b/>
            <sz val="10"/>
            <color indexed="81"/>
            <rFont val="Calibri"/>
            <family val="2"/>
          </rPr>
          <t>Utilisateur de Microsoft Office:</t>
        </r>
        <r>
          <rPr>
            <sz val="10"/>
            <color indexed="81"/>
            <rFont val="Calibri"/>
            <family val="2"/>
          </rPr>
          <t xml:space="preserve">
VOIR TABLEAU MGEN   </t>
        </r>
      </text>
    </comment>
  </commentList>
</comments>
</file>

<file path=xl/comments2.xml><?xml version="1.0" encoding="utf-8"?>
<comments xmlns="http://schemas.openxmlformats.org/spreadsheetml/2006/main">
  <authors>
    <author>Utilisateur de Microsoft Office</author>
  </authors>
  <commentList>
    <comment ref="C18" authorId="0">
      <text>
        <r>
          <rPr>
            <b/>
            <sz val="10"/>
            <color indexed="81"/>
            <rFont val="Calibri"/>
            <family val="2"/>
          </rPr>
          <t>Utilisateur de Microsoft Office:</t>
        </r>
        <r>
          <rPr>
            <sz val="10"/>
            <color indexed="81"/>
            <rFont val="Calibri"/>
            <family val="2"/>
          </rPr>
          <t xml:space="preserve">
VOIR TABLEAU MGEN   </t>
        </r>
      </text>
    </comment>
  </commentList>
</comments>
</file>

<file path=xl/sharedStrings.xml><?xml version="1.0" encoding="utf-8"?>
<sst xmlns="http://schemas.openxmlformats.org/spreadsheetml/2006/main" count="59" uniqueCount="38">
  <si>
    <t>Valeur du point d'indice au</t>
  </si>
  <si>
    <t>Indice détenu</t>
  </si>
  <si>
    <t>Zone 1 : 3%</t>
  </si>
  <si>
    <t>Zone de résidence</t>
  </si>
  <si>
    <t>Zone 3 : 0%</t>
  </si>
  <si>
    <t>Zone 2 : 1%</t>
  </si>
  <si>
    <t>Brut annuel</t>
  </si>
  <si>
    <t>Brut mensuel</t>
  </si>
  <si>
    <t>Revenus divers (HS…)</t>
  </si>
  <si>
    <t>Pension civile :</t>
  </si>
  <si>
    <t>CSG :</t>
  </si>
  <si>
    <t>CRDS :</t>
  </si>
  <si>
    <t>Solidarité - Chômage</t>
  </si>
  <si>
    <t>MGEN :</t>
  </si>
  <si>
    <t>Indemnité de résidence</t>
  </si>
  <si>
    <t>Régime additionnel FP</t>
  </si>
  <si>
    <t>Plancher</t>
  </si>
  <si>
    <t>Plafond</t>
  </si>
  <si>
    <t>Net mensuel approché</t>
  </si>
  <si>
    <t xml:space="preserve">      </t>
  </si>
  <si>
    <t>CALCULEZ VOTRE RÉMUNÉRATION en 2016</t>
  </si>
  <si>
    <t>Avec l'UNSA, des avancées concrètes !</t>
  </si>
  <si>
    <t>Brut</t>
  </si>
  <si>
    <t>mois</t>
  </si>
  <si>
    <t>année</t>
  </si>
  <si>
    <t>jllt 2010</t>
  </si>
  <si>
    <t>fev17</t>
  </si>
  <si>
    <t>Quotité travaillée</t>
  </si>
  <si>
    <t>Votre indice de rémunération</t>
  </si>
  <si>
    <t>Dégel de 1,2%, combien en + ?</t>
  </si>
  <si>
    <t>CALCULEZ VOTRE RÉMUNÉRATION en 2017 (Revalo fév)</t>
  </si>
  <si>
    <t>Quotité rémunérée</t>
  </si>
  <si>
    <t>Remplissez les deux cases jaunes</t>
  </si>
  <si>
    <r>
      <t xml:space="preserve">Votre gain mensuel </t>
    </r>
    <r>
      <rPr>
        <sz val="11"/>
        <color theme="1"/>
        <rFont val="Calibri"/>
        <family val="2"/>
        <scheme val="minor"/>
      </rPr>
      <t>(février 2017)</t>
    </r>
  </si>
  <si>
    <t>La suite ? PPCR ! cliquez là bit.ly/1XGLOYF</t>
  </si>
  <si>
    <t>égal E12 sauf si 80 égal 87,5 et E12 sauf si 90 alors égal 91,</t>
  </si>
  <si>
    <t>equiv</t>
  </si>
  <si>
    <r>
      <rPr>
        <b/>
        <sz val="18"/>
        <color theme="0"/>
        <rFont val="Calibri"/>
        <family val="2"/>
        <scheme val="minor"/>
      </rPr>
      <t>Gain annuel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10"/>
        <color theme="0"/>
        <rFont val="Calibri"/>
        <family val="2"/>
        <scheme val="minor"/>
      </rPr>
      <t>(fev17/juin2016)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</si>
</sst>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-* #,##0.0000&quot; €&quot;_-;\-* #,##0.0000&quot; €&quot;_-;_-* \-??&quot; €&quot;_-;_-@_-"/>
    <numFmt numFmtId="166" formatCode="_-* #,##0.0000\ _€_-;\-* #,##0.0000\ _€_-;_-* &quot;-&quot;??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Verdana"/>
      <family val="2"/>
    </font>
    <font>
      <sz val="10"/>
      <name val="Arial"/>
      <family val="2"/>
    </font>
    <font>
      <sz val="10"/>
      <color theme="0"/>
      <name val="Verdana"/>
      <family val="2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sz val="11"/>
      <color theme="0"/>
      <name val="Verdana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2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A0083"/>
        <bgColor indexed="64"/>
      </patternFill>
    </fill>
    <fill>
      <patternFill patternType="solid">
        <fgColor rgb="FF00B9D7"/>
        <bgColor indexed="64"/>
      </patternFill>
    </fill>
    <fill>
      <patternFill patternType="solid">
        <fgColor rgb="FFFFEC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/>
    <xf numFmtId="44" fontId="0" fillId="0" borderId="0" xfId="1" applyFont="1"/>
    <xf numFmtId="0" fontId="12" fillId="0" borderId="0" xfId="0" applyFont="1"/>
    <xf numFmtId="0" fontId="2" fillId="0" borderId="0" xfId="0" applyFont="1"/>
    <xf numFmtId="0" fontId="15" fillId="0" borderId="0" xfId="0" applyFont="1"/>
    <xf numFmtId="0" fontId="15" fillId="0" borderId="0" xfId="0" applyFont="1" applyBorder="1" applyAlignment="1">
      <alignment horizontal="center" vertical="center"/>
    </xf>
    <xf numFmtId="44" fontId="13" fillId="3" borderId="3" xfId="1" applyFont="1" applyFill="1" applyBorder="1" applyAlignment="1">
      <alignment horizontal="left" vertical="center"/>
    </xf>
    <xf numFmtId="0" fontId="16" fillId="0" borderId="0" xfId="0" applyFont="1"/>
    <xf numFmtId="44" fontId="0" fillId="0" borderId="3" xfId="1" applyFont="1" applyBorder="1" applyAlignment="1">
      <alignment horizontal="center" vertical="center"/>
    </xf>
    <xf numFmtId="9" fontId="2" fillId="0" borderId="0" xfId="0" applyNumberFormat="1" applyFont="1"/>
    <xf numFmtId="0" fontId="18" fillId="0" borderId="0" xfId="0" applyFont="1"/>
    <xf numFmtId="0" fontId="23" fillId="0" borderId="0" xfId="0" applyFont="1"/>
    <xf numFmtId="10" fontId="0" fillId="0" borderId="1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/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10" fontId="6" fillId="0" borderId="0" xfId="0" applyNumberFormat="1" applyFont="1" applyFill="1" applyBorder="1" applyProtection="1">
      <protection hidden="1"/>
    </xf>
    <xf numFmtId="10" fontId="5" fillId="0" borderId="0" xfId="0" applyNumberFormat="1" applyFont="1" applyFill="1" applyBorder="1" applyProtection="1">
      <protection hidden="1"/>
    </xf>
    <xf numFmtId="0" fontId="5" fillId="0" borderId="0" xfId="0" applyNumberFormat="1" applyFont="1" applyFill="1" applyBorder="1" applyProtection="1">
      <protection hidden="1"/>
    </xf>
    <xf numFmtId="14" fontId="5" fillId="0" borderId="0" xfId="0" applyNumberFormat="1" applyFont="1" applyFill="1" applyBorder="1" applyAlignment="1" applyProtection="1">
      <alignment horizontal="center"/>
      <protection hidden="1"/>
    </xf>
    <xf numFmtId="165" fontId="20" fillId="0" borderId="0" xfId="3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6" fontId="21" fillId="0" borderId="0" xfId="3" applyNumberFormat="1" applyFont="1" applyFill="1" applyBorder="1" applyAlignment="1" applyProtection="1">
      <alignment horizontal="right"/>
      <protection hidden="1"/>
    </xf>
    <xf numFmtId="164" fontId="7" fillId="0" borderId="0" xfId="3" applyFont="1" applyFill="1" applyBorder="1" applyAlignment="1" applyProtection="1">
      <protection hidden="1"/>
    </xf>
    <xf numFmtId="0" fontId="26" fillId="0" borderId="0" xfId="0" applyFont="1" applyFill="1" applyBorder="1" applyProtection="1">
      <protection hidden="1"/>
    </xf>
    <xf numFmtId="164" fontId="21" fillId="0" borderId="0" xfId="3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0" fontId="5" fillId="0" borderId="0" xfId="2" applyNumberFormat="1" applyFont="1" applyFill="1" applyBorder="1" applyAlignment="1" applyProtection="1">
      <protection hidden="1"/>
    </xf>
    <xf numFmtId="164" fontId="5" fillId="0" borderId="0" xfId="3" applyFont="1" applyFill="1" applyBorder="1" applyAlignment="1" applyProtection="1">
      <alignment horizontal="right"/>
      <protection hidden="1"/>
    </xf>
    <xf numFmtId="10" fontId="5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5" fillId="0" borderId="0" xfId="3" applyNumberFormat="1" applyFont="1" applyFill="1" applyBorder="1" applyAlignment="1" applyProtection="1">
      <alignment horizontal="right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28" fillId="2" borderId="2" xfId="4" applyFont="1" applyFill="1" applyBorder="1" applyAlignment="1" applyProtection="1">
      <alignment horizontal="center" vertical="center"/>
      <protection locked="0"/>
    </xf>
    <xf numFmtId="0" fontId="28" fillId="2" borderId="4" xfId="4" applyFont="1" applyFill="1" applyBorder="1" applyAlignment="1" applyProtection="1">
      <alignment horizontal="center" vertical="center"/>
      <protection locked="0"/>
    </xf>
    <xf numFmtId="0" fontId="28" fillId="2" borderId="3" xfId="4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5">
    <cellStyle name="Euro" xfId="3"/>
    <cellStyle name="Lien hypertexte" xfId="4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A0083"/>
      <color rgb="FF00B9D7"/>
      <color rgb="FFFFE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314324</xdr:colOff>
      <xdr:row>0</xdr:row>
      <xdr:rowOff>123825</xdr:rowOff>
    </xdr:from>
    <xdr:to>
      <xdr:col>5</xdr:col>
      <xdr:colOff>381000</xdr:colOff>
      <xdr:row>4</xdr:row>
      <xdr:rowOff>7892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4" y="123825"/>
          <a:ext cx="1809751" cy="1065167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20</xdr:row>
      <xdr:rowOff>9523</xdr:rowOff>
    </xdr:from>
    <xdr:to>
      <xdr:col>4</xdr:col>
      <xdr:colOff>7469</xdr:colOff>
      <xdr:row>25</xdr:row>
      <xdr:rowOff>133349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5581648"/>
          <a:ext cx="1636244" cy="2076451"/>
        </a:xfrm>
        <a:prstGeom prst="rect">
          <a:avLst/>
        </a:prstGeom>
      </xdr:spPr>
    </xdr:pic>
    <xdr:clientData/>
  </xdr:twoCellAnchor>
  <xdr:twoCellAnchor editAs="oneCell">
    <xdr:from>
      <xdr:col>0</xdr:col>
      <xdr:colOff>417636</xdr:colOff>
      <xdr:row>0</xdr:row>
      <xdr:rowOff>0</xdr:rowOff>
    </xdr:from>
    <xdr:to>
      <xdr:col>2</xdr:col>
      <xdr:colOff>439617</xdr:colOff>
      <xdr:row>4</xdr:row>
      <xdr:rowOff>233727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636" y="0"/>
          <a:ext cx="1795096" cy="140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a-education.com/spip.php?article212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zoomScale="130" zoomScaleNormal="130" workbookViewId="0">
      <selection activeCell="E12" sqref="E12"/>
    </sheetView>
  </sheetViews>
  <sheetFormatPr baseColWidth="10" defaultRowHeight="15" x14ac:dyDescent="0.25"/>
  <cols>
    <col min="2" max="2" width="15.140625" customWidth="1"/>
    <col min="3" max="4" width="12.28515625" customWidth="1"/>
    <col min="5" max="5" width="13.85546875" bestFit="1" customWidth="1"/>
    <col min="7" max="7" width="11.42578125" style="10"/>
    <col min="8" max="15" width="11.42578125" style="3"/>
  </cols>
  <sheetData>
    <row r="1" spans="1:13" ht="23.25" x14ac:dyDescent="0.35">
      <c r="A1" s="2"/>
      <c r="B1" s="2"/>
      <c r="C1" s="2"/>
    </row>
    <row r="2" spans="1:13" ht="23.25" x14ac:dyDescent="0.35">
      <c r="A2" s="2"/>
      <c r="B2" s="2"/>
      <c r="C2" s="2"/>
    </row>
    <row r="3" spans="1:13" ht="23.25" x14ac:dyDescent="0.35">
      <c r="A3" s="2"/>
      <c r="B3" s="2"/>
      <c r="C3" s="2"/>
    </row>
    <row r="4" spans="1:13" ht="23.25" x14ac:dyDescent="0.35">
      <c r="A4" s="2"/>
      <c r="B4" s="2"/>
      <c r="C4" s="2"/>
    </row>
    <row r="5" spans="1:13" ht="30.75" customHeight="1" x14ac:dyDescent="0.25"/>
    <row r="6" spans="1:13" ht="36.75" customHeight="1" x14ac:dyDescent="0.25">
      <c r="A6" s="52" t="s">
        <v>29</v>
      </c>
      <c r="B6" s="53"/>
      <c r="C6" s="53"/>
      <c r="D6" s="53"/>
      <c r="E6" s="53"/>
      <c r="F6" s="54"/>
    </row>
    <row r="7" spans="1:13" x14ac:dyDescent="0.25">
      <c r="F7" s="10"/>
    </row>
    <row r="8" spans="1:13" x14ac:dyDescent="0.25">
      <c r="B8" s="61" t="s">
        <v>32</v>
      </c>
      <c r="C8" s="62"/>
      <c r="D8" s="62"/>
      <c r="E8" s="63"/>
      <c r="F8" s="10"/>
    </row>
    <row r="9" spans="1:13" x14ac:dyDescent="0.25">
      <c r="F9" s="10"/>
    </row>
    <row r="10" spans="1:13" ht="18.75" x14ac:dyDescent="0.3">
      <c r="B10" s="57" t="s">
        <v>28</v>
      </c>
      <c r="C10" s="58"/>
      <c r="D10" s="58"/>
      <c r="E10" s="18">
        <v>467</v>
      </c>
      <c r="F10" s="10"/>
      <c r="J10" s="3" t="s">
        <v>22</v>
      </c>
      <c r="K10" s="3">
        <f>'Fev17'!$D$12</f>
        <v>2188.3722072968335</v>
      </c>
      <c r="L10" s="3" t="s">
        <v>25</v>
      </c>
      <c r="M10" s="3">
        <v>55.563499999999998</v>
      </c>
    </row>
    <row r="11" spans="1:13" ht="18.75" x14ac:dyDescent="0.3">
      <c r="B11" s="13"/>
      <c r="C11" s="14"/>
      <c r="D11" s="14"/>
      <c r="E11" s="15"/>
      <c r="F11" s="10"/>
    </row>
    <row r="12" spans="1:13" ht="18.75" customHeight="1" x14ac:dyDescent="0.3">
      <c r="C12" s="55" t="s">
        <v>27</v>
      </c>
      <c r="D12" s="56"/>
      <c r="E12" s="19">
        <v>1</v>
      </c>
      <c r="F12" s="10"/>
    </row>
    <row r="13" spans="1:13" ht="18.75" customHeight="1" x14ac:dyDescent="0.3">
      <c r="C13" s="59" t="s">
        <v>31</v>
      </c>
      <c r="D13" s="60"/>
      <c r="E13" s="12">
        <f>INDEX(QuotitéRémun,MATCH(E12,TempsDeTravail,0))</f>
        <v>1</v>
      </c>
      <c r="F13" s="10"/>
    </row>
    <row r="14" spans="1:13" x14ac:dyDescent="0.25">
      <c r="F14" s="10"/>
      <c r="I14" s="3">
        <f>'Fev17'!$D$22</f>
        <v>1779.1322072968335</v>
      </c>
      <c r="K14" s="3">
        <f>Juin16!$D$12</f>
        <v>2162.3462083333334</v>
      </c>
      <c r="L14" s="3" t="s">
        <v>26</v>
      </c>
      <c r="M14" s="3">
        <v>56.232300000000002</v>
      </c>
    </row>
    <row r="15" spans="1:13" ht="18.75" x14ac:dyDescent="0.3">
      <c r="B15" s="59" t="s">
        <v>33</v>
      </c>
      <c r="C15" s="60"/>
      <c r="D15" s="60"/>
      <c r="E15" s="8">
        <f>(I14-I15)*E13</f>
        <v>23.465998963500169</v>
      </c>
      <c r="F15" s="10"/>
      <c r="I15" s="3">
        <f>Juin16!$D$22</f>
        <v>1755.6662083333333</v>
      </c>
      <c r="J15" s="3" t="s">
        <v>23</v>
      </c>
      <c r="K15" s="3">
        <f>K10-K14</f>
        <v>26.025998963500115</v>
      </c>
    </row>
    <row r="16" spans="1:13" x14ac:dyDescent="0.25">
      <c r="E16" s="1"/>
      <c r="F16" s="10"/>
      <c r="J16" s="3" t="s">
        <v>24</v>
      </c>
      <c r="K16" s="3">
        <f>K15*12</f>
        <v>312.31198756200138</v>
      </c>
    </row>
    <row r="17" spans="2:15" ht="40.5" customHeight="1" x14ac:dyDescent="0.25">
      <c r="B17" s="47" t="s">
        <v>37</v>
      </c>
      <c r="C17" s="48"/>
      <c r="D17" s="48"/>
      <c r="E17" s="6">
        <f>E15*12</f>
        <v>281.59198756200203</v>
      </c>
      <c r="F17" s="10"/>
    </row>
    <row r="18" spans="2:15" x14ac:dyDescent="0.25">
      <c r="F18" s="10"/>
    </row>
    <row r="19" spans="2:15" ht="30.75" customHeight="1" x14ac:dyDescent="0.25">
      <c r="B19" s="49" t="s">
        <v>21</v>
      </c>
      <c r="C19" s="50"/>
      <c r="D19" s="50"/>
      <c r="E19" s="51"/>
      <c r="F19" s="10"/>
    </row>
    <row r="20" spans="2:15" ht="30.75" customHeight="1" x14ac:dyDescent="0.25">
      <c r="B20" s="5"/>
      <c r="C20" s="5"/>
      <c r="D20" s="5"/>
      <c r="E20" s="5"/>
      <c r="F20" s="10"/>
      <c r="I20" s="3" t="s">
        <v>35</v>
      </c>
    </row>
    <row r="21" spans="2:15" ht="30.75" customHeight="1" x14ac:dyDescent="0.25">
      <c r="B21" s="5"/>
      <c r="C21" s="5"/>
      <c r="D21" s="5"/>
      <c r="E21" s="5"/>
      <c r="F21" s="10"/>
    </row>
    <row r="22" spans="2:15" ht="30.75" customHeight="1" x14ac:dyDescent="0.25">
      <c r="B22" s="5"/>
      <c r="C22" s="5"/>
      <c r="D22" s="5"/>
      <c r="E22" s="5"/>
      <c r="F22" s="10"/>
      <c r="I22" s="3" t="s">
        <v>36</v>
      </c>
    </row>
    <row r="23" spans="2:15" ht="30.75" customHeight="1" x14ac:dyDescent="0.25">
      <c r="B23" s="5"/>
      <c r="C23" s="5"/>
      <c r="D23" s="5"/>
      <c r="E23" s="5"/>
      <c r="F23" s="10"/>
      <c r="I23" s="9"/>
      <c r="J23" s="16">
        <v>1</v>
      </c>
    </row>
    <row r="24" spans="2:15" ht="30.75" customHeight="1" x14ac:dyDescent="0.25">
      <c r="B24" s="5"/>
      <c r="C24" s="5"/>
      <c r="D24" s="5"/>
      <c r="E24" s="5"/>
      <c r="F24" s="10"/>
      <c r="I24" s="9">
        <v>0.5</v>
      </c>
      <c r="J24" s="9">
        <v>0.5</v>
      </c>
    </row>
    <row r="25" spans="2:15" ht="30.75" customHeight="1" x14ac:dyDescent="0.25">
      <c r="B25" s="5"/>
      <c r="C25" s="5"/>
      <c r="D25" s="5"/>
      <c r="E25" s="5"/>
      <c r="F25" s="10"/>
      <c r="I25" s="9">
        <v>0.6</v>
      </c>
      <c r="J25" s="9">
        <v>0.6</v>
      </c>
    </row>
    <row r="26" spans="2:15" ht="30.75" customHeight="1" x14ac:dyDescent="0.25">
      <c r="B26" s="5"/>
      <c r="C26" s="5"/>
      <c r="D26" s="5"/>
      <c r="E26" s="5"/>
      <c r="F26" s="10"/>
      <c r="I26" s="9">
        <v>0.7</v>
      </c>
      <c r="J26" s="9">
        <v>0.7</v>
      </c>
    </row>
    <row r="27" spans="2:15" x14ac:dyDescent="0.25">
      <c r="F27" s="10"/>
      <c r="I27" s="9">
        <v>0.8</v>
      </c>
      <c r="J27" s="17">
        <v>0.85699999999999998</v>
      </c>
    </row>
    <row r="28" spans="2:15" s="4" customFormat="1" ht="24" customHeight="1" x14ac:dyDescent="0.3">
      <c r="B28" s="44" t="s">
        <v>34</v>
      </c>
      <c r="C28" s="45"/>
      <c r="D28" s="45"/>
      <c r="E28" s="46"/>
      <c r="F28" s="11"/>
      <c r="H28" s="7"/>
      <c r="I28" s="9">
        <v>0.9</v>
      </c>
      <c r="J28" s="17">
        <v>0.9143</v>
      </c>
      <c r="K28" s="7"/>
      <c r="L28" s="7"/>
      <c r="M28" s="7"/>
      <c r="N28" s="7"/>
      <c r="O28" s="7"/>
    </row>
    <row r="29" spans="2:15" x14ac:dyDescent="0.25">
      <c r="F29" s="10"/>
      <c r="I29" s="9">
        <v>1</v>
      </c>
      <c r="J29" s="9">
        <v>1</v>
      </c>
    </row>
    <row r="30" spans="2:15" x14ac:dyDescent="0.25">
      <c r="F30" s="10"/>
      <c r="G30" s="3"/>
    </row>
    <row r="31" spans="2:15" x14ac:dyDescent="0.25">
      <c r="F31" s="10"/>
    </row>
  </sheetData>
  <sheetProtection password="E8BE" sheet="1" objects="1" scenarios="1" selectLockedCells="1"/>
  <protectedRanges>
    <protectedRange sqref="E12" name="Plage2"/>
    <protectedRange sqref="E10" name="Plage1"/>
  </protectedRanges>
  <dataConsolidate/>
  <mergeCells count="9">
    <mergeCell ref="B28:E28"/>
    <mergeCell ref="B17:D17"/>
    <mergeCell ref="B19:E19"/>
    <mergeCell ref="A6:F6"/>
    <mergeCell ref="C12:D12"/>
    <mergeCell ref="B10:D10"/>
    <mergeCell ref="C13:D13"/>
    <mergeCell ref="B8:E8"/>
    <mergeCell ref="B15:D15"/>
  </mergeCells>
  <dataValidations xWindow="647" yWindow="235" count="2">
    <dataValidation type="list" allowBlank="1" showInputMessage="1" showErrorMessage="1" promptTitle="Temps de travail" prompt="saisissez votre quotité de travail rémunéré" sqref="E12">
      <formula1>TempsDeTravail</formula1>
    </dataValidation>
    <dataValidation type="list" allowBlank="1" showInputMessage="1" showErrorMessage="1" promptTitle="Quotité rémunérée" prompt="Voici le montant de rémunération sur votre bulletin de paye" sqref="E13 J23">
      <formula1>QuotitéRémun</formula1>
    </dataValidation>
  </dataValidations>
  <hyperlinks>
    <hyperlink ref="B28:E28" r:id="rId1" display="La suite ? PPCR ! cliquez là bit.ly/1XGLOYF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3"/>
  <sheetViews>
    <sheetView workbookViewId="0">
      <selection activeCell="B10" sqref="B10:C10"/>
    </sheetView>
  </sheetViews>
  <sheetFormatPr baseColWidth="10" defaultColWidth="11.42578125" defaultRowHeight="12.75" x14ac:dyDescent="0.2"/>
  <cols>
    <col min="1" max="1" width="3.7109375" style="20" customWidth="1"/>
    <col min="2" max="2" width="25.7109375" style="20" customWidth="1"/>
    <col min="3" max="3" width="12.28515625" style="20" customWidth="1"/>
    <col min="4" max="4" width="22.7109375" style="20" customWidth="1"/>
    <col min="5" max="5" width="16" style="20" customWidth="1"/>
    <col min="6" max="6" width="11.42578125" style="21"/>
    <col min="7" max="10" width="11.42578125" style="20"/>
    <col min="11" max="16384" width="11.42578125" style="22"/>
  </cols>
  <sheetData>
    <row r="2" spans="1:10" ht="33" customHeight="1" x14ac:dyDescent="0.2">
      <c r="B2" s="66" t="s">
        <v>30</v>
      </c>
      <c r="C2" s="66"/>
      <c r="D2" s="66"/>
      <c r="E2" s="66"/>
      <c r="F2" s="66"/>
    </row>
    <row r="3" spans="1:10" x14ac:dyDescent="0.2">
      <c r="E3" s="20">
        <v>55.898809999999997</v>
      </c>
      <c r="F3" s="23"/>
      <c r="H3" s="24">
        <v>1.2E-2</v>
      </c>
      <c r="I3" s="20">
        <f>I4+(I4*H3)</f>
        <v>56.230261999999996</v>
      </c>
    </row>
    <row r="4" spans="1:10" x14ac:dyDescent="0.2">
      <c r="E4" s="25">
        <f>(E3*F4)+E3</f>
        <v>56.234202859999996</v>
      </c>
      <c r="F4" s="23">
        <v>6.0000000000000001E-3</v>
      </c>
      <c r="I4" s="20">
        <v>55.563499999999998</v>
      </c>
    </row>
    <row r="5" spans="1:10" x14ac:dyDescent="0.2">
      <c r="B5" s="67" t="s">
        <v>0</v>
      </c>
      <c r="C5" s="67"/>
      <c r="D5" s="26">
        <v>42767</v>
      </c>
      <c r="E5" s="27">
        <f>I6</f>
        <v>56.232262286000001</v>
      </c>
      <c r="H5" s="24">
        <v>6.0000000000000001E-3</v>
      </c>
      <c r="I5" s="20">
        <f>I4+(I4*H5)</f>
        <v>55.896881</v>
      </c>
    </row>
    <row r="6" spans="1:10" ht="15.75" customHeight="1" x14ac:dyDescent="0.2">
      <c r="H6" s="24">
        <v>6.0000000000000001E-3</v>
      </c>
      <c r="I6" s="20">
        <f>I5+(I5*H6)</f>
        <v>56.232262286000001</v>
      </c>
    </row>
    <row r="7" spans="1:10" x14ac:dyDescent="0.2">
      <c r="B7" s="68" t="s">
        <v>1</v>
      </c>
      <c r="C7" s="68"/>
      <c r="D7" s="28">
        <f>Simulateur!$E$10</f>
        <v>467</v>
      </c>
      <c r="E7" s="21" t="s">
        <v>2</v>
      </c>
    </row>
    <row r="8" spans="1:10" x14ac:dyDescent="0.2">
      <c r="B8" s="68" t="s">
        <v>3</v>
      </c>
      <c r="C8" s="68"/>
      <c r="D8" s="28" t="s">
        <v>4</v>
      </c>
      <c r="E8" s="21" t="s">
        <v>5</v>
      </c>
    </row>
    <row r="9" spans="1:10" x14ac:dyDescent="0.2">
      <c r="D9" s="28"/>
      <c r="E9" s="21" t="s">
        <v>4</v>
      </c>
    </row>
    <row r="10" spans="1:10" x14ac:dyDescent="0.2">
      <c r="B10" s="69"/>
      <c r="C10" s="69"/>
      <c r="D10" s="28"/>
    </row>
    <row r="11" spans="1:10" s="32" customFormat="1" ht="16.5" x14ac:dyDescent="0.3">
      <c r="A11" s="29"/>
      <c r="B11" s="70" t="s">
        <v>6</v>
      </c>
      <c r="C11" s="70"/>
      <c r="D11" s="30">
        <f>D7*E5</f>
        <v>26260.466487562</v>
      </c>
      <c r="E11" s="31">
        <f>BrutMensuel+IndRésidence+divers</f>
        <v>2188.3722072968335</v>
      </c>
      <c r="F11" s="29"/>
      <c r="G11" s="29"/>
      <c r="H11" s="29"/>
      <c r="I11" s="29"/>
      <c r="J11" s="29"/>
    </row>
    <row r="12" spans="1:10" s="32" customFormat="1" ht="16.5" x14ac:dyDescent="0.3">
      <c r="A12" s="29"/>
      <c r="B12" s="64" t="s">
        <v>7</v>
      </c>
      <c r="C12" s="64"/>
      <c r="D12" s="33">
        <f>D11/12</f>
        <v>2188.3722072968335</v>
      </c>
      <c r="E12" s="34"/>
      <c r="F12" s="29"/>
      <c r="G12" s="29"/>
      <c r="H12" s="29"/>
      <c r="I12" s="29"/>
      <c r="J12" s="29"/>
    </row>
    <row r="13" spans="1:10" s="32" customFormat="1" ht="12.75" customHeight="1" x14ac:dyDescent="0.3">
      <c r="A13" s="29"/>
      <c r="B13" s="35" t="s">
        <v>8</v>
      </c>
      <c r="C13" s="36"/>
      <c r="D13" s="37"/>
      <c r="E13" s="34"/>
      <c r="F13" s="29"/>
      <c r="G13" s="29"/>
      <c r="H13" s="29"/>
      <c r="I13" s="29"/>
      <c r="J13" s="29"/>
    </row>
    <row r="14" spans="1:10" x14ac:dyDescent="0.2">
      <c r="B14" s="35" t="s">
        <v>9</v>
      </c>
      <c r="C14" s="38">
        <v>9.9400000000000002E-2</v>
      </c>
      <c r="D14" s="37">
        <f>ROUND($D$12*C14,2)</f>
        <v>217.52</v>
      </c>
      <c r="E14" s="21"/>
    </row>
    <row r="15" spans="1:10" x14ac:dyDescent="0.2">
      <c r="B15" s="35" t="s">
        <v>10</v>
      </c>
      <c r="C15" s="38">
        <v>7.4999999999999997E-2</v>
      </c>
      <c r="D15" s="37">
        <f>ROUND(assiette*taux_assietteCSG*C15,2)</f>
        <v>161.26</v>
      </c>
      <c r="E15" s="39">
        <v>0.98250000000000004</v>
      </c>
    </row>
    <row r="16" spans="1:10" x14ac:dyDescent="0.2">
      <c r="B16" s="35" t="s">
        <v>11</v>
      </c>
      <c r="C16" s="38">
        <v>5.0000000000000001E-3</v>
      </c>
      <c r="D16" s="40">
        <f>ROUND(assiette*taux_assietteRDS*C16,2)</f>
        <v>10.75</v>
      </c>
      <c r="E16" s="39">
        <v>0.98250000000000004</v>
      </c>
    </row>
    <row r="17" spans="1:10" x14ac:dyDescent="0.2">
      <c r="B17" s="35" t="s">
        <v>12</v>
      </c>
      <c r="C17" s="38">
        <v>0.01</v>
      </c>
      <c r="D17" s="37">
        <f>ROUND((assiette-pension)*C17,2)</f>
        <v>19.71</v>
      </c>
      <c r="E17" s="21"/>
    </row>
    <row r="18" spans="1:10" x14ac:dyDescent="0.2">
      <c r="B18" s="35" t="s">
        <v>13</v>
      </c>
      <c r="C18" s="38">
        <v>0</v>
      </c>
      <c r="D18" s="37"/>
    </row>
    <row r="19" spans="1:10" x14ac:dyDescent="0.2">
      <c r="B19" s="35" t="s">
        <v>14</v>
      </c>
      <c r="C19" s="38">
        <f>IF(D8=E7,0.03,IF(D8=E8,0.01,0))</f>
        <v>0</v>
      </c>
      <c r="D19" s="37">
        <f>ROUND(BrutMensuel*C19,2)</f>
        <v>0</v>
      </c>
    </row>
    <row r="20" spans="1:10" x14ac:dyDescent="0.2">
      <c r="B20" s="35" t="s">
        <v>15</v>
      </c>
      <c r="C20" s="38">
        <v>0.05</v>
      </c>
      <c r="D20" s="37">
        <f>ROUND((IndRésidence+divers)*C20,2)</f>
        <v>0</v>
      </c>
    </row>
    <row r="21" spans="1:10" x14ac:dyDescent="0.2">
      <c r="D21" s="28"/>
      <c r="E21" s="20" t="s">
        <v>16</v>
      </c>
      <c r="F21" s="21" t="s">
        <v>17</v>
      </c>
    </row>
    <row r="22" spans="1:10" s="32" customFormat="1" ht="15.75" customHeight="1" x14ac:dyDescent="0.3">
      <c r="A22" s="29"/>
      <c r="B22" s="65" t="s">
        <v>18</v>
      </c>
      <c r="C22" s="65"/>
      <c r="D22" s="41">
        <f>D12-D14-D15-D16-D17-D18+D19-D20</f>
        <v>1779.1322072968335</v>
      </c>
      <c r="E22" s="29">
        <v>449</v>
      </c>
      <c r="F22" s="34">
        <v>716</v>
      </c>
      <c r="G22" s="29"/>
      <c r="H22" s="29"/>
      <c r="I22" s="29"/>
      <c r="J22" s="29"/>
    </row>
    <row r="23" spans="1:10" x14ac:dyDescent="0.2">
      <c r="F23" s="21" t="s">
        <v>19</v>
      </c>
    </row>
  </sheetData>
  <sheetProtection password="E8BE" sheet="1" objects="1" scenarios="1"/>
  <mergeCells count="8">
    <mergeCell ref="B12:C12"/>
    <mergeCell ref="B22:C22"/>
    <mergeCell ref="B2:F2"/>
    <mergeCell ref="B5:C5"/>
    <mergeCell ref="B7:C7"/>
    <mergeCell ref="B8:C8"/>
    <mergeCell ref="B10:C10"/>
    <mergeCell ref="B11:C11"/>
  </mergeCells>
  <dataValidations count="3">
    <dataValidation allowBlank="1" showErrorMessage="1" sqref="D10"/>
    <dataValidation type="whole" allowBlank="1" showErrorMessage="1" sqref="D7">
      <formula1>200</formula1>
      <formula2>1500</formula2>
    </dataValidation>
    <dataValidation type="list" allowBlank="1" showErrorMessage="1" sqref="D8">
      <formula1>$E$7:$E$9</formula1>
      <formula2>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E11" sqref="E11"/>
    </sheetView>
  </sheetViews>
  <sheetFormatPr baseColWidth="10" defaultRowHeight="15" x14ac:dyDescent="0.25"/>
  <cols>
    <col min="1" max="3" width="11.42578125" style="42"/>
    <col min="4" max="4" width="19.85546875" style="42" customWidth="1"/>
    <col min="5" max="5" width="16.7109375" style="42" customWidth="1"/>
    <col min="6" max="10" width="11.42578125" style="42"/>
    <col min="11" max="16384" width="11.42578125" style="43"/>
  </cols>
  <sheetData>
    <row r="1" spans="1:6" x14ac:dyDescent="0.25">
      <c r="A1" s="20"/>
      <c r="B1" s="20"/>
      <c r="C1" s="20"/>
      <c r="D1" s="20"/>
      <c r="E1" s="20"/>
      <c r="F1" s="21"/>
    </row>
    <row r="2" spans="1:6" ht="19.5" x14ac:dyDescent="0.25">
      <c r="A2" s="20"/>
      <c r="B2" s="71" t="s">
        <v>20</v>
      </c>
      <c r="C2" s="71"/>
      <c r="D2" s="71"/>
      <c r="E2" s="71"/>
      <c r="F2" s="71"/>
    </row>
    <row r="3" spans="1:6" x14ac:dyDescent="0.25">
      <c r="A3" s="20"/>
      <c r="B3" s="20"/>
      <c r="C3" s="20"/>
      <c r="D3" s="20"/>
      <c r="E3" s="20"/>
      <c r="F3" s="23"/>
    </row>
    <row r="4" spans="1:6" x14ac:dyDescent="0.25">
      <c r="A4" s="20"/>
      <c r="B4" s="20"/>
      <c r="C4" s="20"/>
      <c r="D4" s="20"/>
      <c r="E4" s="20"/>
      <c r="F4" s="23"/>
    </row>
    <row r="5" spans="1:6" x14ac:dyDescent="0.25">
      <c r="A5" s="20"/>
      <c r="B5" s="67" t="s">
        <v>0</v>
      </c>
      <c r="C5" s="67"/>
      <c r="D5" s="26">
        <v>40360</v>
      </c>
      <c r="E5" s="27">
        <v>55.563499999999998</v>
      </c>
      <c r="F5" s="21"/>
    </row>
    <row r="6" spans="1:6" x14ac:dyDescent="0.25">
      <c r="A6" s="20"/>
      <c r="B6" s="20"/>
      <c r="C6" s="20"/>
      <c r="D6" s="20"/>
      <c r="E6" s="20"/>
      <c r="F6" s="21"/>
    </row>
    <row r="7" spans="1:6" x14ac:dyDescent="0.25">
      <c r="A7" s="20"/>
      <c r="B7" s="68" t="s">
        <v>1</v>
      </c>
      <c r="C7" s="68"/>
      <c r="D7" s="28">
        <f>Simulateur!$E$10</f>
        <v>467</v>
      </c>
      <c r="E7" s="21" t="s">
        <v>2</v>
      </c>
      <c r="F7" s="21"/>
    </row>
    <row r="8" spans="1:6" x14ac:dyDescent="0.25">
      <c r="A8" s="20"/>
      <c r="B8" s="68" t="s">
        <v>3</v>
      </c>
      <c r="C8" s="68"/>
      <c r="D8" s="28" t="s">
        <v>4</v>
      </c>
      <c r="E8" s="21" t="s">
        <v>5</v>
      </c>
      <c r="F8" s="21"/>
    </row>
    <row r="9" spans="1:6" x14ac:dyDescent="0.25">
      <c r="A9" s="20"/>
      <c r="B9" s="20"/>
      <c r="C9" s="20"/>
      <c r="D9" s="28"/>
      <c r="E9" s="21" t="s">
        <v>4</v>
      </c>
      <c r="F9" s="21"/>
    </row>
    <row r="10" spans="1:6" x14ac:dyDescent="0.25">
      <c r="A10" s="20"/>
      <c r="B10" s="69"/>
      <c r="C10" s="69"/>
      <c r="D10" s="28"/>
      <c r="E10" s="20"/>
      <c r="F10" s="21"/>
    </row>
    <row r="11" spans="1:6" ht="16.5" x14ac:dyDescent="0.3">
      <c r="A11" s="29"/>
      <c r="B11" s="70" t="s">
        <v>6</v>
      </c>
      <c r="C11" s="70"/>
      <c r="D11" s="33">
        <f>D7*E5</f>
        <v>25948.154500000001</v>
      </c>
      <c r="E11" s="31">
        <f>BrutMensuel+IndRésidence+divers</f>
        <v>2188.3722072968335</v>
      </c>
      <c r="F11" s="29"/>
    </row>
    <row r="12" spans="1:6" ht="16.5" x14ac:dyDescent="0.3">
      <c r="A12" s="29"/>
      <c r="B12" s="64" t="s">
        <v>7</v>
      </c>
      <c r="C12" s="64"/>
      <c r="D12" s="33">
        <f>D11/12</f>
        <v>2162.3462083333334</v>
      </c>
      <c r="E12" s="34"/>
      <c r="F12" s="29"/>
    </row>
    <row r="13" spans="1:6" ht="16.5" x14ac:dyDescent="0.3">
      <c r="A13" s="29"/>
      <c r="B13" s="35" t="s">
        <v>8</v>
      </c>
      <c r="C13" s="36"/>
      <c r="D13" s="37"/>
      <c r="E13" s="34"/>
      <c r="F13" s="29"/>
    </row>
    <row r="14" spans="1:6" x14ac:dyDescent="0.25">
      <c r="A14" s="20"/>
      <c r="B14" s="35" t="s">
        <v>9</v>
      </c>
      <c r="C14" s="38">
        <v>9.9400000000000002E-2</v>
      </c>
      <c r="D14" s="37">
        <f>ROUND($D$12*C14,2)</f>
        <v>214.94</v>
      </c>
      <c r="E14" s="21"/>
      <c r="F14" s="21"/>
    </row>
    <row r="15" spans="1:6" x14ac:dyDescent="0.25">
      <c r="A15" s="20"/>
      <c r="B15" s="35" t="s">
        <v>10</v>
      </c>
      <c r="C15" s="38">
        <v>7.4999999999999997E-2</v>
      </c>
      <c r="D15" s="37">
        <f>ROUND(assiette*CSG*C15,2)</f>
        <v>161.26</v>
      </c>
      <c r="E15" s="39">
        <v>0.98250000000000004</v>
      </c>
      <c r="F15" s="21"/>
    </row>
    <row r="16" spans="1:6" x14ac:dyDescent="0.25">
      <c r="A16" s="20"/>
      <c r="B16" s="35" t="s">
        <v>11</v>
      </c>
      <c r="C16" s="38">
        <v>5.0000000000000001E-3</v>
      </c>
      <c r="D16" s="40">
        <f>ROUND(assiette*CRDS*C16,2)</f>
        <v>10.75</v>
      </c>
      <c r="E16" s="39">
        <v>0.98250000000000004</v>
      </c>
      <c r="F16" s="21"/>
    </row>
    <row r="17" spans="1:6" x14ac:dyDescent="0.25">
      <c r="A17" s="20"/>
      <c r="B17" s="35" t="s">
        <v>12</v>
      </c>
      <c r="C17" s="38">
        <v>0.01</v>
      </c>
      <c r="D17" s="37">
        <f>ROUND((assiette-PC)*C17,2)</f>
        <v>19.73</v>
      </c>
      <c r="E17" s="21"/>
      <c r="F17" s="21"/>
    </row>
    <row r="18" spans="1:6" x14ac:dyDescent="0.25">
      <c r="A18" s="20"/>
      <c r="B18" s="35" t="s">
        <v>13</v>
      </c>
      <c r="C18" s="38">
        <v>0</v>
      </c>
      <c r="D18" s="37">
        <f>ROUND(assiette*C18,2)</f>
        <v>0</v>
      </c>
      <c r="E18" s="20"/>
      <c r="F18" s="21"/>
    </row>
    <row r="19" spans="1:6" x14ac:dyDescent="0.25">
      <c r="A19" s="20"/>
      <c r="B19" s="35" t="s">
        <v>14</v>
      </c>
      <c r="C19" s="38">
        <f>IF(D8=E7,0.03,IF(D8=E8,0.01,0))</f>
        <v>0</v>
      </c>
      <c r="D19" s="37">
        <f>ROUND(BrutMensuel*C19,2)</f>
        <v>0</v>
      </c>
      <c r="E19" s="20"/>
      <c r="F19" s="21"/>
    </row>
    <row r="20" spans="1:6" x14ac:dyDescent="0.25">
      <c r="A20" s="20"/>
      <c r="B20" s="35" t="s">
        <v>15</v>
      </c>
      <c r="C20" s="38">
        <v>0.05</v>
      </c>
      <c r="D20" s="37">
        <f>ROUND((IndRésidence+divers)*C20,2)</f>
        <v>0</v>
      </c>
      <c r="E20" s="20"/>
      <c r="F20" s="21"/>
    </row>
    <row r="21" spans="1:6" x14ac:dyDescent="0.25">
      <c r="A21" s="20"/>
      <c r="B21" s="20"/>
      <c r="C21" s="20"/>
      <c r="D21" s="28"/>
      <c r="E21" s="20" t="s">
        <v>16</v>
      </c>
      <c r="F21" s="21" t="s">
        <v>17</v>
      </c>
    </row>
    <row r="22" spans="1:6" ht="16.5" x14ac:dyDescent="0.3">
      <c r="A22" s="29"/>
      <c r="B22" s="65" t="s">
        <v>18</v>
      </c>
      <c r="C22" s="65"/>
      <c r="D22" s="41">
        <f>D12+D13-D14-D15-D16-D17-D18+D19-D20</f>
        <v>1755.6662083333333</v>
      </c>
      <c r="E22" s="29">
        <v>449</v>
      </c>
      <c r="F22" s="34">
        <v>716</v>
      </c>
    </row>
  </sheetData>
  <sheetProtection password="E8BE" sheet="1" objects="1" scenarios="1"/>
  <mergeCells count="8">
    <mergeCell ref="B12:C12"/>
    <mergeCell ref="B22:C22"/>
    <mergeCell ref="B2:F2"/>
    <mergeCell ref="B5:C5"/>
    <mergeCell ref="B7:C7"/>
    <mergeCell ref="B8:C8"/>
    <mergeCell ref="B10:C10"/>
    <mergeCell ref="B11:C11"/>
  </mergeCells>
  <dataValidations count="3">
    <dataValidation allowBlank="1" showErrorMessage="1" sqref="D10"/>
    <dataValidation type="whole" allowBlank="1" showErrorMessage="1" sqref="D7">
      <formula1>200</formula1>
      <formula2>1500</formula2>
    </dataValidation>
    <dataValidation type="list" allowBlank="1" showErrorMessage="1" sqref="D8">
      <formula1>$E$7:$E$9</formula1>
      <formula2>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17</vt:i4>
      </vt:variant>
    </vt:vector>
  </HeadingPairs>
  <TitlesOfParts>
    <vt:vector size="20" baseType="lpstr">
      <vt:lpstr>Simulateur</vt:lpstr>
      <vt:lpstr>Fev17</vt:lpstr>
      <vt:lpstr>Juin16</vt:lpstr>
      <vt:lpstr>assiette</vt:lpstr>
      <vt:lpstr>BrutMensuel</vt:lpstr>
      <vt:lpstr>CRDS</vt:lpstr>
      <vt:lpstr>CSG</vt:lpstr>
      <vt:lpstr>divers</vt:lpstr>
      <vt:lpstr>indice</vt:lpstr>
      <vt:lpstr>IndRésidence</vt:lpstr>
      <vt:lpstr>MAx</vt:lpstr>
      <vt:lpstr>min</vt:lpstr>
      <vt:lpstr>PC</vt:lpstr>
      <vt:lpstr>pension</vt:lpstr>
      <vt:lpstr>Plafond</vt:lpstr>
      <vt:lpstr>Plancher</vt:lpstr>
      <vt:lpstr>QuotitéRémun</vt:lpstr>
      <vt:lpstr>taux_assietteCSG</vt:lpstr>
      <vt:lpstr>taux_assietteRDS</vt:lpstr>
      <vt:lpstr>TempsDeTravail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unsaeduc</dc:creator>
  <cp:lastModifiedBy>Utilisateur</cp:lastModifiedBy>
  <cp:lastPrinted>2016-03-21T10:52:39Z</cp:lastPrinted>
  <dcterms:created xsi:type="dcterms:W3CDTF">2016-03-17T16:08:08Z</dcterms:created>
  <dcterms:modified xsi:type="dcterms:W3CDTF">2016-03-22T21:29:35Z</dcterms:modified>
</cp:coreProperties>
</file>